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spportal.bitzer.biz@SSL\DavWWWRoot\PWA\Lodam\Workbench\100_BEST\Documentation\Modbus\"/>
    </mc:Choice>
  </mc:AlternateContent>
  <xr:revisionPtr revIDLastSave="0" documentId="13_ncr:1_{8B7F5D8E-11CA-413C-9BE8-41DBCF468E51}" xr6:coauthVersionLast="45" xr6:coauthVersionMax="45" xr10:uidLastSave="{00000000-0000-0000-0000-000000000000}"/>
  <bookViews>
    <workbookView xWindow="12750" yWindow="2685" windowWidth="20535" windowHeight="11385" xr2:uid="{00000000-000D-0000-FFFF-FFFF00000000}"/>
  </bookViews>
  <sheets>
    <sheet name="Alarm codes" sheetId="1" r:id="rId1"/>
  </sheets>
  <definedNames>
    <definedName name="ALARM_TABLE">'Alarm codes'!#REF!</definedName>
    <definedName name="SEVERITY_TABLE">'Alarm codes'!$W$11:$X$17</definedName>
    <definedName name="STATE_TABLE">'Alarm codes'!$T$11:$U$17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2" i="1" l="1"/>
  <c r="M13" i="1"/>
  <c r="M14" i="1"/>
  <c r="M15" i="1"/>
  <c r="M16" i="1"/>
  <c r="M17" i="1"/>
  <c r="M18" i="1"/>
  <c r="M19" i="1"/>
  <c r="M20" i="1"/>
  <c r="M11" i="1"/>
  <c r="N14" i="1" l="1"/>
  <c r="O14" i="1"/>
  <c r="P14" i="1"/>
  <c r="Q14" i="1"/>
  <c r="N12" i="1"/>
  <c r="O12" i="1"/>
  <c r="P12" i="1"/>
  <c r="Q12" i="1"/>
  <c r="Q15" i="1"/>
  <c r="O15" i="1"/>
  <c r="N15" i="1"/>
  <c r="P15" i="1"/>
  <c r="N20" i="1"/>
  <c r="O20" i="1"/>
  <c r="P20" i="1"/>
  <c r="Q20" i="1"/>
  <c r="O19" i="1"/>
  <c r="Q19" i="1"/>
  <c r="N19" i="1"/>
  <c r="P19" i="1"/>
  <c r="O13" i="1"/>
  <c r="N13" i="1"/>
  <c r="C13" i="1" s="1"/>
  <c r="P13" i="1"/>
  <c r="Q13" i="1"/>
  <c r="N18" i="1"/>
  <c r="O18" i="1"/>
  <c r="P18" i="1"/>
  <c r="Q18" i="1"/>
  <c r="N11" i="1"/>
  <c r="Q11" i="1"/>
  <c r="P11" i="1"/>
  <c r="O11" i="1"/>
  <c r="O17" i="1"/>
  <c r="Q17" i="1"/>
  <c r="N17" i="1"/>
  <c r="C17" i="1" s="1"/>
  <c r="P17" i="1"/>
  <c r="N16" i="1"/>
  <c r="C16" i="1" s="1"/>
  <c r="O16" i="1"/>
  <c r="P16" i="1"/>
  <c r="Q16" i="1"/>
  <c r="C18" i="1"/>
  <c r="C19" i="1"/>
  <c r="C20" i="1"/>
  <c r="C12" i="1"/>
  <c r="C11" i="1"/>
  <c r="C14" i="1" l="1"/>
  <c r="C15" i="1"/>
  <c r="E20" i="1"/>
  <c r="G20" i="1" s="1"/>
  <c r="H20" i="1" s="1"/>
  <c r="I17" i="1"/>
  <c r="I18" i="1"/>
  <c r="E16" i="1"/>
  <c r="G16" i="1" s="1"/>
  <c r="H16" i="1" s="1"/>
  <c r="E18" i="1" l="1"/>
  <c r="G18" i="1" s="1"/>
  <c r="H18" i="1" s="1"/>
  <c r="I16" i="1"/>
  <c r="I20" i="1"/>
  <c r="E17" i="1"/>
  <c r="G17" i="1" s="1"/>
  <c r="H17" i="1" s="1"/>
  <c r="F20" i="1"/>
  <c r="I19" i="1"/>
  <c r="E19" i="1"/>
  <c r="F19" i="1" s="1"/>
  <c r="E13" i="1"/>
  <c r="G13" i="1" s="1"/>
  <c r="H13" i="1" s="1"/>
  <c r="I13" i="1"/>
  <c r="F16" i="1"/>
  <c r="E15" i="1"/>
  <c r="F15" i="1" s="1"/>
  <c r="I15" i="1"/>
  <c r="E11" i="1"/>
  <c r="G11" i="1" s="1"/>
  <c r="H11" i="1" s="1"/>
  <c r="I11" i="1"/>
  <c r="I12" i="1"/>
  <c r="E12" i="1"/>
  <c r="F12" i="1" s="1"/>
  <c r="E14" i="1"/>
  <c r="F14" i="1" s="1"/>
  <c r="I14" i="1"/>
  <c r="F18" i="1" l="1"/>
  <c r="F13" i="1"/>
  <c r="F17" i="1"/>
  <c r="G12" i="1"/>
  <c r="H12" i="1" s="1"/>
  <c r="G19" i="1"/>
  <c r="H19" i="1" s="1"/>
  <c r="G14" i="1"/>
  <c r="H14" i="1" s="1"/>
  <c r="F11" i="1"/>
  <c r="G15" i="1"/>
  <c r="H15" i="1" s="1"/>
</calcChain>
</file>

<file path=xl/sharedStrings.xml><?xml version="1.0" encoding="utf-8"?>
<sst xmlns="http://schemas.openxmlformats.org/spreadsheetml/2006/main" count="42" uniqueCount="39">
  <si>
    <t>State</t>
  </si>
  <si>
    <t>Severity</t>
  </si>
  <si>
    <t>Idx</t>
  </si>
  <si>
    <t>Set</t>
  </si>
  <si>
    <t>Active</t>
  </si>
  <si>
    <t>None</t>
  </si>
  <si>
    <t>Clear</t>
  </si>
  <si>
    <t>Log</t>
  </si>
  <si>
    <t>Info</t>
  </si>
  <si>
    <t>Warning</t>
  </si>
  <si>
    <t>Critical</t>
  </si>
  <si>
    <t>Fault</t>
  </si>
  <si>
    <t>Reset type</t>
  </si>
  <si>
    <t>NA</t>
  </si>
  <si>
    <t>Auto</t>
  </si>
  <si>
    <t>Timer</t>
  </si>
  <si>
    <t>Extern</t>
  </si>
  <si>
    <t>Restart</t>
  </si>
  <si>
    <t>Definition tables</t>
  </si>
  <si>
    <t>Firmware</t>
  </si>
  <si>
    <t>STATE_TABLE</t>
  </si>
  <si>
    <t>SEVERITY_TABLE</t>
  </si>
  <si>
    <t>Inactive</t>
  </si>
  <si>
    <t>END:</t>
  </si>
  <si>
    <t>Alarm state
(Bit 14 .. 15)</t>
  </si>
  <si>
    <t>Alarm severity
(Bit 10 .. 12)</t>
  </si>
  <si>
    <t>Index number 
(Bit 0 .. 9)</t>
  </si>
  <si>
    <t>Input fields</t>
  </si>
  <si>
    <t>Decoding of the Modbus values of the</t>
  </si>
  <si>
    <t>Modbus value of the Alarm</t>
  </si>
  <si>
    <t xml:space="preserve">  Dezimal  --&gt;            Binary</t>
  </si>
  <si>
    <t>Register addresses 11201 .. 11210 (Alarm 1 .. 10)</t>
  </si>
  <si>
    <t>See BEST Software for trans-lating the Index number into alarm texts</t>
  </si>
  <si>
    <t>Version 1.0</t>
  </si>
  <si>
    <t>Version 1.1</t>
  </si>
  <si>
    <t>Versionshistorie:</t>
  </si>
  <si>
    <t>Umwandlung Dezimal in Binär hat für Werte &lt; 10.000 nicht gestimmt</t>
  </si>
  <si>
    <t>Version 1.2</t>
  </si>
  <si>
    <t>Änderung der Umrechung von Dez in Bin und xlsm auf 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</si>
</sst>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\x\x\x\x\ \x\x\x\x\ \x\x\x\x\ \x\x\x\x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EE3B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2" borderId="0" xfId="0" applyFill="1" applyProtection="1"/>
    <xf numFmtId="0" fontId="5" fillId="2" borderId="0" xfId="0" applyFont="1" applyFill="1" applyBorder="1" applyProtection="1"/>
    <xf numFmtId="0" fontId="5" fillId="2" borderId="0" xfId="0" applyFont="1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1" fontId="0" fillId="2" borderId="1" xfId="0" applyNumberFormat="1" applyFill="1" applyBorder="1" applyAlignment="1" applyProtection="1">
      <alignment horizontal="center"/>
    </xf>
    <xf numFmtId="0" fontId="3" fillId="2" borderId="0" xfId="0" applyFont="1" applyFill="1" applyAlignment="1" applyProtection="1">
      <alignment horizontal="left"/>
    </xf>
    <xf numFmtId="0" fontId="0" fillId="2" borderId="0" xfId="0" applyFill="1" applyAlignment="1" applyProtection="1">
      <alignment horizontal="left"/>
    </xf>
    <xf numFmtId="0" fontId="0" fillId="2" borderId="0" xfId="0" applyFill="1" applyAlignment="1" applyProtection="1">
      <alignment vertical="top"/>
    </xf>
    <xf numFmtId="0" fontId="5" fillId="2" borderId="0" xfId="0" applyFont="1" applyFill="1" applyBorder="1" applyAlignment="1" applyProtection="1">
      <alignment horizontal="left"/>
    </xf>
    <xf numFmtId="0" fontId="4" fillId="2" borderId="0" xfId="0" applyFont="1" applyFill="1" applyAlignment="1" applyProtection="1"/>
    <xf numFmtId="0" fontId="1" fillId="2" borderId="0" xfId="0" applyFont="1" applyFill="1" applyBorder="1" applyProtection="1"/>
    <xf numFmtId="0" fontId="0" fillId="2" borderId="3" xfId="0" applyFill="1" applyBorder="1" applyAlignment="1" applyProtection="1">
      <alignment horizontal="center"/>
    </xf>
    <xf numFmtId="1" fontId="0" fillId="2" borderId="3" xfId="0" applyNumberFormat="1" applyFill="1" applyBorder="1" applyAlignment="1" applyProtection="1">
      <alignment horizontal="center"/>
    </xf>
    <xf numFmtId="0" fontId="0" fillId="2" borderId="0" xfId="0" applyFill="1" applyBorder="1" applyProtection="1"/>
    <xf numFmtId="0" fontId="5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/>
    <xf numFmtId="165" fontId="6" fillId="3" borderId="1" xfId="0" applyNumberFormat="1" applyFont="1" applyFill="1" applyBorder="1" applyAlignment="1" applyProtection="1">
      <alignment horizontal="center"/>
    </xf>
    <xf numFmtId="0" fontId="6" fillId="3" borderId="1" xfId="0" applyNumberFormat="1" applyFont="1" applyFill="1" applyBorder="1" applyAlignment="1" applyProtection="1">
      <alignment horizontal="center"/>
    </xf>
    <xf numFmtId="0" fontId="6" fillId="2" borderId="0" xfId="0" applyFont="1" applyFill="1" applyAlignment="1" applyProtection="1"/>
    <xf numFmtId="0" fontId="7" fillId="4" borderId="1" xfId="0" applyFon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right"/>
    </xf>
    <xf numFmtId="0" fontId="7" fillId="2" borderId="0" xfId="0" applyFont="1" applyFill="1" applyAlignment="1" applyProtection="1">
      <alignment horizontal="center"/>
    </xf>
    <xf numFmtId="0" fontId="7" fillId="2" borderId="0" xfId="0" applyFont="1" applyFill="1" applyBorder="1" applyProtection="1"/>
    <xf numFmtId="0" fontId="7" fillId="2" borderId="0" xfId="0" applyFont="1" applyFill="1" applyBorder="1" applyAlignment="1" applyProtection="1">
      <alignment horizontal="left"/>
    </xf>
    <xf numFmtId="0" fontId="7" fillId="2" borderId="0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  <xf numFmtId="0" fontId="8" fillId="2" borderId="0" xfId="0" applyFont="1" applyFill="1" applyBorder="1" applyProtection="1"/>
    <xf numFmtId="0" fontId="8" fillId="2" borderId="0" xfId="0" applyFont="1" applyFill="1" applyBorder="1" applyAlignment="1" applyProtection="1">
      <alignment horizontal="left"/>
    </xf>
    <xf numFmtId="0" fontId="7" fillId="2" borderId="0" xfId="0" applyFont="1" applyFill="1" applyBorder="1" applyAlignment="1" applyProtection="1"/>
    <xf numFmtId="0" fontId="5" fillId="2" borderId="0" xfId="0" applyFont="1" applyFill="1" applyBorder="1" applyAlignment="1" applyProtection="1"/>
    <xf numFmtId="0" fontId="7" fillId="4" borderId="0" xfId="0" applyFont="1" applyFill="1" applyAlignment="1" applyProtection="1">
      <alignment horizontal="center"/>
    </xf>
    <xf numFmtId="0" fontId="1" fillId="5" borderId="4" xfId="0" applyFont="1" applyFill="1" applyBorder="1" applyAlignment="1" applyProtection="1">
      <alignment horizontal="center" vertical="center" wrapText="1"/>
    </xf>
    <xf numFmtId="0" fontId="1" fillId="5" borderId="6" xfId="0" applyFont="1" applyFill="1" applyBorder="1" applyAlignment="1" applyProtection="1">
      <alignment horizontal="center" vertical="center" wrapText="1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5" borderId="7" xfId="0" applyFont="1" applyFill="1" applyBorder="1" applyAlignment="1" applyProtection="1">
      <alignment horizontal="center" vertical="center" wrapText="1"/>
    </xf>
    <xf numFmtId="0" fontId="1" fillId="5" borderId="4" xfId="0" applyFont="1" applyFill="1" applyBorder="1" applyAlignment="1" applyProtection="1">
      <alignment horizontal="center" wrapText="1"/>
    </xf>
    <xf numFmtId="0" fontId="1" fillId="5" borderId="10" xfId="0" applyFont="1" applyFill="1" applyBorder="1" applyAlignment="1" applyProtection="1">
      <alignment horizontal="center" wrapText="1"/>
    </xf>
    <xf numFmtId="0" fontId="1" fillId="5" borderId="6" xfId="0" applyFont="1" applyFill="1" applyBorder="1" applyAlignment="1" applyProtection="1">
      <alignment horizontal="center" wrapText="1"/>
    </xf>
    <xf numFmtId="0" fontId="1" fillId="5" borderId="5" xfId="0" applyFont="1" applyFill="1" applyBorder="1" applyAlignment="1" applyProtection="1">
      <alignment horizontal="left" vertical="top" wrapText="1"/>
    </xf>
    <xf numFmtId="0" fontId="1" fillId="5" borderId="12" xfId="0" applyFont="1" applyFill="1" applyBorder="1" applyAlignment="1" applyProtection="1">
      <alignment horizontal="left" vertical="top" wrapText="1"/>
    </xf>
    <xf numFmtId="0" fontId="1" fillId="5" borderId="7" xfId="0" applyFont="1" applyFill="1" applyBorder="1" applyAlignment="1" applyProtection="1">
      <alignment horizontal="left" vertical="top" wrapText="1"/>
    </xf>
    <xf numFmtId="1" fontId="0" fillId="2" borderId="2" xfId="0" applyNumberFormat="1" applyFill="1" applyBorder="1" applyAlignment="1" applyProtection="1">
      <alignment horizontal="center" vertical="center" wrapText="1"/>
    </xf>
    <xf numFmtId="1" fontId="0" fillId="2" borderId="11" xfId="0" applyNumberFormat="1" applyFill="1" applyBorder="1" applyAlignment="1" applyProtection="1">
      <alignment horizontal="center" vertical="center" wrapText="1"/>
    </xf>
    <xf numFmtId="1" fontId="0" fillId="2" borderId="3" xfId="0" applyNumberFormat="1" applyFill="1" applyBorder="1" applyAlignment="1" applyProtection="1">
      <alignment horizontal="center" vertical="center" wrapText="1"/>
    </xf>
    <xf numFmtId="0" fontId="7" fillId="2" borderId="8" xfId="0" applyNumberFormat="1" applyFont="1" applyFill="1" applyBorder="1" applyAlignment="1" applyProtection="1">
      <alignment horizontal="center"/>
    </xf>
    <xf numFmtId="0" fontId="7" fillId="2" borderId="9" xfId="0" applyNumberFormat="1" applyFont="1" applyFill="1" applyBorder="1" applyAlignment="1" applyProtection="1">
      <alignment horizontal="center"/>
    </xf>
    <xf numFmtId="0" fontId="1" fillId="5" borderId="6" xfId="0" applyFont="1" applyFill="1" applyBorder="1" applyAlignment="1" applyProtection="1">
      <alignment horizontal="center" vertical="center"/>
    </xf>
    <xf numFmtId="0" fontId="1" fillId="5" borderId="5" xfId="0" applyFont="1" applyFill="1" applyBorder="1" applyAlignment="1" applyProtection="1">
      <alignment horizontal="center" vertical="center"/>
    </xf>
    <xf numFmtId="0" fontId="1" fillId="5" borderId="7" xfId="0" applyFont="1" applyFill="1" applyBorder="1" applyAlignment="1" applyProtection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  <color rgb="FFCEE3B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593821</xdr:colOff>
      <xdr:row>0</xdr:row>
      <xdr:rowOff>47626</xdr:rowOff>
    </xdr:from>
    <xdr:to>
      <xdr:col>10</xdr:col>
      <xdr:colOff>28274</xdr:colOff>
      <xdr:row>3</xdr:row>
      <xdr:rowOff>9525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C1FC6EF-4E90-4252-BB27-9E6F919B2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2871" y="47626"/>
          <a:ext cx="1348978" cy="581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1:AC119"/>
  <sheetViews>
    <sheetView tabSelected="1" zoomScaleNormal="100" workbookViewId="0">
      <selection activeCell="B17" sqref="B17"/>
    </sheetView>
  </sheetViews>
  <sheetFormatPr baseColWidth="10" defaultColWidth="9.140625" defaultRowHeight="15" x14ac:dyDescent="0.25"/>
  <cols>
    <col min="1" max="1" width="1.28515625" style="3" customWidth="1"/>
    <col min="2" max="10" width="9.7109375" style="2" customWidth="1"/>
    <col min="11" max="11" width="1.28515625" style="3" customWidth="1"/>
    <col min="12" max="12" width="9.7109375" style="3" customWidth="1"/>
    <col min="13" max="13" width="18.140625" style="17" hidden="1" customWidth="1"/>
    <col min="14" max="17" width="9.140625" style="4" hidden="1" customWidth="1"/>
    <col min="18" max="19" width="3.7109375" style="4" hidden="1" customWidth="1"/>
    <col min="20" max="20" width="6.28515625" style="5" hidden="1" customWidth="1"/>
    <col min="21" max="21" width="11.42578125" style="4" hidden="1" customWidth="1"/>
    <col min="22" max="22" width="3.42578125" style="4" hidden="1" customWidth="1"/>
    <col min="23" max="23" width="6" style="5" hidden="1" customWidth="1"/>
    <col min="24" max="24" width="15" style="4" hidden="1" customWidth="1"/>
    <col min="25" max="25" width="3" style="4" hidden="1" customWidth="1"/>
    <col min="26" max="26" width="6.5703125" style="5" hidden="1" customWidth="1"/>
    <col min="27" max="27" width="15" style="4" hidden="1" customWidth="1"/>
    <col min="28" max="28" width="5.28515625" style="4" customWidth="1"/>
    <col min="29" max="29" width="9.140625" style="4" customWidth="1"/>
    <col min="30" max="16384" width="9.140625" style="3"/>
  </cols>
  <sheetData>
    <row r="1" spans="2:28" ht="6.95" customHeight="1" x14ac:dyDescent="0.25"/>
    <row r="2" spans="2:28" ht="21" x14ac:dyDescent="0.35">
      <c r="B2" s="8" t="s">
        <v>28</v>
      </c>
      <c r="C2" s="8"/>
      <c r="D2" s="8"/>
    </row>
    <row r="3" spans="2:28" ht="21" x14ac:dyDescent="0.35">
      <c r="B3" s="8" t="s">
        <v>31</v>
      </c>
      <c r="C3" s="9"/>
      <c r="D3" s="9"/>
    </row>
    <row r="4" spans="2:28" x14ac:dyDescent="0.25">
      <c r="B4" s="10"/>
      <c r="C4" s="10"/>
      <c r="D4" s="10"/>
    </row>
    <row r="6" spans="2:28" x14ac:dyDescent="0.25">
      <c r="T6" s="11" t="s">
        <v>19</v>
      </c>
      <c r="AB6" s="11"/>
    </row>
    <row r="7" spans="2:28" x14ac:dyDescent="0.25">
      <c r="B7" s="33" t="s">
        <v>27</v>
      </c>
      <c r="C7" s="33"/>
      <c r="D7" s="21"/>
      <c r="E7" s="21"/>
      <c r="F7" s="21"/>
      <c r="G7" s="21"/>
      <c r="H7" s="21"/>
      <c r="I7" s="21"/>
      <c r="J7" s="21"/>
      <c r="K7" s="12"/>
      <c r="L7" s="12"/>
      <c r="M7" s="18"/>
      <c r="T7" s="11" t="s">
        <v>18</v>
      </c>
      <c r="AB7" s="11"/>
    </row>
    <row r="8" spans="2:28" x14ac:dyDescent="0.25">
      <c r="M8" s="24"/>
      <c r="N8" s="25"/>
      <c r="O8" s="25"/>
      <c r="P8" s="25"/>
      <c r="Q8" s="25"/>
      <c r="R8" s="25"/>
      <c r="S8" s="25"/>
      <c r="T8" s="26"/>
      <c r="U8" s="25"/>
      <c r="V8" s="25"/>
      <c r="W8" s="27"/>
      <c r="X8" s="25"/>
      <c r="Y8" s="25"/>
      <c r="Z8" s="27"/>
      <c r="AA8" s="25"/>
      <c r="AB8" s="26"/>
    </row>
    <row r="9" spans="2:28" ht="15" customHeight="1" x14ac:dyDescent="0.25">
      <c r="B9" s="38" t="s">
        <v>29</v>
      </c>
      <c r="C9" s="39"/>
      <c r="D9" s="40"/>
      <c r="E9" s="34" t="s">
        <v>24</v>
      </c>
      <c r="F9" s="35"/>
      <c r="G9" s="34" t="s">
        <v>25</v>
      </c>
      <c r="H9" s="49"/>
      <c r="I9" s="34" t="s">
        <v>26</v>
      </c>
      <c r="J9" s="35"/>
      <c r="K9" s="13"/>
      <c r="L9" s="13"/>
      <c r="M9" s="28"/>
      <c r="N9" s="25"/>
      <c r="O9" s="25"/>
      <c r="P9" s="25"/>
      <c r="Q9" s="25"/>
      <c r="R9" s="25"/>
      <c r="S9" s="25"/>
      <c r="T9" s="26" t="s">
        <v>20</v>
      </c>
      <c r="U9" s="25"/>
      <c r="V9" s="25"/>
      <c r="W9" s="26" t="s">
        <v>21</v>
      </c>
      <c r="X9" s="25"/>
      <c r="Y9" s="25"/>
      <c r="Z9" s="27"/>
      <c r="AA9" s="25"/>
      <c r="AB9" s="26"/>
    </row>
    <row r="10" spans="2:28" x14ac:dyDescent="0.25">
      <c r="B10" s="41" t="s">
        <v>30</v>
      </c>
      <c r="C10" s="42"/>
      <c r="D10" s="43"/>
      <c r="E10" s="36"/>
      <c r="F10" s="37"/>
      <c r="G10" s="50"/>
      <c r="H10" s="51"/>
      <c r="I10" s="36"/>
      <c r="J10" s="37"/>
      <c r="K10" s="13"/>
      <c r="L10" s="13"/>
      <c r="M10" s="28"/>
      <c r="N10" s="29"/>
      <c r="O10" s="29"/>
      <c r="P10" s="29"/>
      <c r="Q10" s="29"/>
      <c r="R10" s="29"/>
      <c r="S10" s="29"/>
      <c r="T10" s="28" t="s">
        <v>2</v>
      </c>
      <c r="U10" s="29" t="s">
        <v>0</v>
      </c>
      <c r="V10" s="25"/>
      <c r="W10" s="28" t="s">
        <v>2</v>
      </c>
      <c r="X10" s="29" t="s">
        <v>1</v>
      </c>
      <c r="Y10" s="29"/>
      <c r="Z10" s="28" t="s">
        <v>2</v>
      </c>
      <c r="AA10" s="29" t="s">
        <v>12</v>
      </c>
      <c r="AB10" s="25"/>
    </row>
    <row r="11" spans="2:28" x14ac:dyDescent="0.25">
      <c r="B11" s="22">
        <v>54350</v>
      </c>
      <c r="C11" s="47" t="str">
        <f t="shared" ref="C11:C16" si="0">IF(N11="--","--",CONCATENATE(N11," ",O11," ",P11," ",Q11))</f>
        <v>1101 0100 0100 1110</v>
      </c>
      <c r="D11" s="48"/>
      <c r="E11" s="6">
        <f t="shared" ref="E11:E14" si="1">IF(C11="--","--",TRUNC($B11/8192)/2)</f>
        <v>3</v>
      </c>
      <c r="F11" s="6" t="str">
        <f t="shared" ref="F11:F20" si="2">IF(C11="--","--",VLOOKUP(E11,STATE_TABLE,2))</f>
        <v>Set</v>
      </c>
      <c r="G11" s="14">
        <f t="shared" ref="G11:G20" si="3">IF(C11="--","--",TRUNC($B11/1024) - $E11*8*2)</f>
        <v>5</v>
      </c>
      <c r="H11" s="14" t="str">
        <f t="shared" ref="H11:H20" si="4">IF(C11="--","--",VLOOKUP(G11,SEVERITY_TABLE,2))</f>
        <v>Fault</v>
      </c>
      <c r="I11" s="15">
        <f t="shared" ref="I11:I14" si="5">IF(C11="--","--",MOD($B11,1024))</f>
        <v>78</v>
      </c>
      <c r="J11" s="44" t="s">
        <v>32</v>
      </c>
      <c r="K11" s="16"/>
      <c r="L11" s="16"/>
      <c r="M11" s="19" t="str">
        <f>IF(OR(B11="",B11=0),"--",DEC2BIN(MOD(QUOTIENT(B11,256^1),256),8)&amp;DEC2BIN(MOD(QUOTIENT(B11,256^0),256),8))</f>
        <v>1101010001001110</v>
      </c>
      <c r="N11" s="20" t="str">
        <f>LEFT(M11,4)</f>
        <v>1101</v>
      </c>
      <c r="O11" s="20" t="str">
        <f>MID(M11,4+1,4)</f>
        <v>0100</v>
      </c>
      <c r="P11" s="20" t="str">
        <f>MID(M11,8+1,4)</f>
        <v>0100</v>
      </c>
      <c r="Q11" s="20" t="str">
        <f>MID(M11,12+1,4)</f>
        <v>1110</v>
      </c>
      <c r="R11" s="25"/>
      <c r="S11" s="25"/>
      <c r="T11" s="27">
        <v>0</v>
      </c>
      <c r="U11" s="25" t="s">
        <v>6</v>
      </c>
      <c r="V11" s="25"/>
      <c r="W11" s="27">
        <v>0</v>
      </c>
      <c r="X11" s="25" t="s">
        <v>5</v>
      </c>
      <c r="Y11" s="25"/>
      <c r="Z11" s="27">
        <v>0</v>
      </c>
      <c r="AA11" s="25" t="s">
        <v>13</v>
      </c>
      <c r="AB11" s="25"/>
    </row>
    <row r="12" spans="2:28" x14ac:dyDescent="0.25">
      <c r="B12" s="22">
        <v>54350</v>
      </c>
      <c r="C12" s="47" t="str">
        <f t="shared" si="0"/>
        <v>1101 0100 0100 1110</v>
      </c>
      <c r="D12" s="48"/>
      <c r="E12" s="6">
        <f t="shared" si="1"/>
        <v>3</v>
      </c>
      <c r="F12" s="6" t="str">
        <f t="shared" si="2"/>
        <v>Set</v>
      </c>
      <c r="G12" s="6">
        <f t="shared" si="3"/>
        <v>5</v>
      </c>
      <c r="H12" s="14" t="str">
        <f t="shared" si="4"/>
        <v>Fault</v>
      </c>
      <c r="I12" s="7">
        <f t="shared" si="5"/>
        <v>78</v>
      </c>
      <c r="J12" s="45"/>
      <c r="K12" s="16"/>
      <c r="L12" s="16"/>
      <c r="M12" s="19" t="str">
        <f t="shared" ref="M12:M20" si="6">IF(OR(B12="",B12=0),"--",DEC2BIN(MOD(QUOTIENT(B12,256^1),256),8)&amp;DEC2BIN(MOD(QUOTIENT(B12,256^0),256),8))</f>
        <v>1101010001001110</v>
      </c>
      <c r="N12" s="20" t="str">
        <f t="shared" ref="N12:N20" si="7">LEFT(M12,4)</f>
        <v>1101</v>
      </c>
      <c r="O12" s="20" t="str">
        <f t="shared" ref="O12:O20" si="8">MID(M12,4+1,4)</f>
        <v>0100</v>
      </c>
      <c r="P12" s="20" t="str">
        <f t="shared" ref="P12:P20" si="9">MID(M12,8+1,4)</f>
        <v>0100</v>
      </c>
      <c r="Q12" s="20" t="str">
        <f t="shared" ref="Q12:Q20" si="10">MID(M12,12+1,4)</f>
        <v>1110</v>
      </c>
      <c r="R12" s="25"/>
      <c r="S12" s="25"/>
      <c r="T12" s="27">
        <v>1</v>
      </c>
      <c r="U12" s="25" t="s">
        <v>22</v>
      </c>
      <c r="V12" s="25"/>
      <c r="W12" s="27">
        <v>1</v>
      </c>
      <c r="X12" s="25" t="s">
        <v>7</v>
      </c>
      <c r="Y12" s="25"/>
      <c r="Z12" s="27">
        <v>1</v>
      </c>
      <c r="AA12" s="25" t="s">
        <v>14</v>
      </c>
      <c r="AB12" s="25"/>
    </row>
    <row r="13" spans="2:28" x14ac:dyDescent="0.25">
      <c r="B13" s="22">
        <v>53263</v>
      </c>
      <c r="C13" s="47" t="str">
        <f t="shared" si="0"/>
        <v>1101 0000 0000 1111</v>
      </c>
      <c r="D13" s="48"/>
      <c r="E13" s="6">
        <f t="shared" si="1"/>
        <v>3</v>
      </c>
      <c r="F13" s="6" t="str">
        <f t="shared" si="2"/>
        <v>Set</v>
      </c>
      <c r="G13" s="6">
        <f t="shared" si="3"/>
        <v>4</v>
      </c>
      <c r="H13" s="14" t="str">
        <f t="shared" si="4"/>
        <v>Critical</v>
      </c>
      <c r="I13" s="7">
        <f t="shared" si="5"/>
        <v>15</v>
      </c>
      <c r="J13" s="45"/>
      <c r="K13" s="16"/>
      <c r="L13" s="16"/>
      <c r="M13" s="19" t="str">
        <f t="shared" si="6"/>
        <v>1101000000001111</v>
      </c>
      <c r="N13" s="20" t="str">
        <f t="shared" si="7"/>
        <v>1101</v>
      </c>
      <c r="O13" s="20" t="str">
        <f t="shared" si="8"/>
        <v>0000</v>
      </c>
      <c r="P13" s="20" t="str">
        <f t="shared" si="9"/>
        <v>0000</v>
      </c>
      <c r="Q13" s="20" t="str">
        <f t="shared" si="10"/>
        <v>1111</v>
      </c>
      <c r="R13" s="25"/>
      <c r="S13" s="25"/>
      <c r="T13" s="27">
        <v>2</v>
      </c>
      <c r="U13" s="25" t="s">
        <v>4</v>
      </c>
      <c r="V13" s="25"/>
      <c r="W13" s="27">
        <v>2</v>
      </c>
      <c r="X13" s="25" t="s">
        <v>8</v>
      </c>
      <c r="Y13" s="25"/>
      <c r="Z13" s="27">
        <v>2</v>
      </c>
      <c r="AA13" s="25" t="s">
        <v>15</v>
      </c>
      <c r="AB13" s="25"/>
    </row>
    <row r="14" spans="2:28" x14ac:dyDescent="0.25">
      <c r="B14" s="22">
        <v>37966</v>
      </c>
      <c r="C14" s="47" t="str">
        <f t="shared" si="0"/>
        <v>1001 0100 0100 1110</v>
      </c>
      <c r="D14" s="48"/>
      <c r="E14" s="6">
        <f t="shared" si="1"/>
        <v>2</v>
      </c>
      <c r="F14" s="6" t="str">
        <f t="shared" si="2"/>
        <v>Active</v>
      </c>
      <c r="G14" s="6">
        <f t="shared" si="3"/>
        <v>5</v>
      </c>
      <c r="H14" s="14" t="str">
        <f t="shared" si="4"/>
        <v>Fault</v>
      </c>
      <c r="I14" s="7">
        <f t="shared" si="5"/>
        <v>78</v>
      </c>
      <c r="J14" s="45"/>
      <c r="K14" s="16"/>
      <c r="L14" s="16"/>
      <c r="M14" s="19" t="str">
        <f t="shared" si="6"/>
        <v>1001010001001110</v>
      </c>
      <c r="N14" s="20" t="str">
        <f t="shared" si="7"/>
        <v>1001</v>
      </c>
      <c r="O14" s="20" t="str">
        <f t="shared" si="8"/>
        <v>0100</v>
      </c>
      <c r="P14" s="20" t="str">
        <f t="shared" si="9"/>
        <v>0100</v>
      </c>
      <c r="Q14" s="20" t="str">
        <f t="shared" si="10"/>
        <v>1110</v>
      </c>
      <c r="R14" s="25"/>
      <c r="S14" s="25"/>
      <c r="T14" s="27">
        <v>3</v>
      </c>
      <c r="U14" s="25" t="s">
        <v>3</v>
      </c>
      <c r="V14" s="25"/>
      <c r="W14" s="27">
        <v>3</v>
      </c>
      <c r="X14" s="25" t="s">
        <v>9</v>
      </c>
      <c r="Y14" s="25"/>
      <c r="Z14" s="27">
        <v>3</v>
      </c>
      <c r="AA14" s="25" t="s">
        <v>16</v>
      </c>
      <c r="AB14" s="25"/>
    </row>
    <row r="15" spans="2:28" x14ac:dyDescent="0.25">
      <c r="B15" s="22">
        <v>21582</v>
      </c>
      <c r="C15" s="47" t="str">
        <f t="shared" si="0"/>
        <v>0101 0100 0100 1110</v>
      </c>
      <c r="D15" s="48"/>
      <c r="E15" s="6">
        <f>IF(C15="--","--",TRUNC($B15/8192)/2)</f>
        <v>1</v>
      </c>
      <c r="F15" s="6" t="str">
        <f t="shared" si="2"/>
        <v>Inactive</v>
      </c>
      <c r="G15" s="6">
        <f t="shared" si="3"/>
        <v>5</v>
      </c>
      <c r="H15" s="14" t="str">
        <f t="shared" si="4"/>
        <v>Fault</v>
      </c>
      <c r="I15" s="7">
        <f>IF(C15="--","--",MOD($B15,1024))</f>
        <v>78</v>
      </c>
      <c r="J15" s="45"/>
      <c r="K15" s="16"/>
      <c r="L15" s="16"/>
      <c r="M15" s="19" t="str">
        <f t="shared" si="6"/>
        <v>0101010001001110</v>
      </c>
      <c r="N15" s="20" t="str">
        <f t="shared" si="7"/>
        <v>0101</v>
      </c>
      <c r="O15" s="20" t="str">
        <f t="shared" si="8"/>
        <v>0100</v>
      </c>
      <c r="P15" s="20" t="str">
        <f t="shared" si="9"/>
        <v>0100</v>
      </c>
      <c r="Q15" s="20" t="str">
        <f t="shared" si="10"/>
        <v>1110</v>
      </c>
      <c r="R15" s="25"/>
      <c r="S15" s="25"/>
      <c r="T15" s="27"/>
      <c r="U15" s="25"/>
      <c r="V15" s="25"/>
      <c r="W15" s="27">
        <v>4</v>
      </c>
      <c r="X15" s="25" t="s">
        <v>10</v>
      </c>
      <c r="Y15" s="25"/>
      <c r="Z15" s="27">
        <v>4</v>
      </c>
      <c r="AA15" s="25" t="s">
        <v>17</v>
      </c>
      <c r="AB15" s="25"/>
    </row>
    <row r="16" spans="2:28" x14ac:dyDescent="0.25">
      <c r="B16" s="22">
        <v>19556</v>
      </c>
      <c r="C16" s="47" t="str">
        <f t="shared" si="0"/>
        <v>0100 1100 0110 0100</v>
      </c>
      <c r="D16" s="48"/>
      <c r="E16" s="6">
        <f t="shared" ref="E16:E19" si="11">IF(C16="--","--",TRUNC($B16/8192)/2)</f>
        <v>1</v>
      </c>
      <c r="F16" s="6" t="str">
        <f t="shared" si="2"/>
        <v>Inactive</v>
      </c>
      <c r="G16" s="14">
        <f t="shared" si="3"/>
        <v>3</v>
      </c>
      <c r="H16" s="14" t="str">
        <f t="shared" si="4"/>
        <v>Warning</v>
      </c>
      <c r="I16" s="15">
        <f t="shared" ref="I16:I19" si="12">IF(C16="--","--",MOD($B16,1024))</f>
        <v>100</v>
      </c>
      <c r="J16" s="45"/>
      <c r="M16" s="19" t="str">
        <f t="shared" si="6"/>
        <v>0100110001100100</v>
      </c>
      <c r="N16" s="20" t="str">
        <f t="shared" si="7"/>
        <v>0100</v>
      </c>
      <c r="O16" s="20" t="str">
        <f t="shared" si="8"/>
        <v>1100</v>
      </c>
      <c r="P16" s="20" t="str">
        <f t="shared" si="9"/>
        <v>0110</v>
      </c>
      <c r="Q16" s="20" t="str">
        <f t="shared" si="10"/>
        <v>0100</v>
      </c>
      <c r="R16" s="25"/>
      <c r="S16" s="25"/>
      <c r="T16" s="27"/>
      <c r="U16" s="25"/>
      <c r="V16" s="25"/>
      <c r="W16" s="27">
        <v>5</v>
      </c>
      <c r="X16" s="25" t="s">
        <v>11</v>
      </c>
      <c r="Y16" s="25"/>
      <c r="Z16" s="27"/>
      <c r="AA16" s="25"/>
      <c r="AB16" s="25"/>
    </row>
    <row r="17" spans="2:28" x14ac:dyDescent="0.25">
      <c r="B17" s="22"/>
      <c r="C17" s="47" t="str">
        <f>IF(N17="--","--",CONCATENATE(N17," ",O17," ",P17," ",Q17))</f>
        <v>--</v>
      </c>
      <c r="D17" s="48"/>
      <c r="E17" s="6" t="str">
        <f t="shared" si="11"/>
        <v>--</v>
      </c>
      <c r="F17" s="6" t="str">
        <f t="shared" si="2"/>
        <v>--</v>
      </c>
      <c r="G17" s="6" t="str">
        <f t="shared" si="3"/>
        <v>--</v>
      </c>
      <c r="H17" s="14" t="str">
        <f t="shared" si="4"/>
        <v>--</v>
      </c>
      <c r="I17" s="7" t="str">
        <f t="shared" si="12"/>
        <v>--</v>
      </c>
      <c r="J17" s="45"/>
      <c r="M17" s="19" t="str">
        <f t="shared" si="6"/>
        <v>--</v>
      </c>
      <c r="N17" s="20" t="str">
        <f t="shared" si="7"/>
        <v>--</v>
      </c>
      <c r="O17" s="20" t="str">
        <f t="shared" si="8"/>
        <v/>
      </c>
      <c r="P17" s="20" t="str">
        <f t="shared" si="9"/>
        <v/>
      </c>
      <c r="Q17" s="20" t="str">
        <f t="shared" si="10"/>
        <v/>
      </c>
      <c r="R17" s="25"/>
      <c r="S17" s="25"/>
      <c r="T17" s="27"/>
      <c r="U17" s="25"/>
      <c r="V17" s="25"/>
      <c r="W17" s="27"/>
      <c r="X17" s="25"/>
      <c r="Y17" s="25"/>
      <c r="Z17" s="27"/>
      <c r="AA17" s="25"/>
      <c r="AB17" s="25"/>
    </row>
    <row r="18" spans="2:28" x14ac:dyDescent="0.25">
      <c r="B18" s="22"/>
      <c r="C18" s="47" t="str">
        <f t="shared" ref="C18:C20" si="13">IF(N18="--","--",CONCATENATE(N18," ",O18," ",P18," ",Q18))</f>
        <v>--</v>
      </c>
      <c r="D18" s="48"/>
      <c r="E18" s="6" t="str">
        <f t="shared" si="11"/>
        <v>--</v>
      </c>
      <c r="F18" s="6" t="str">
        <f t="shared" si="2"/>
        <v>--</v>
      </c>
      <c r="G18" s="6" t="str">
        <f t="shared" si="3"/>
        <v>--</v>
      </c>
      <c r="H18" s="14" t="str">
        <f t="shared" si="4"/>
        <v>--</v>
      </c>
      <c r="I18" s="7" t="str">
        <f t="shared" si="12"/>
        <v>--</v>
      </c>
      <c r="J18" s="45"/>
      <c r="M18" s="19" t="str">
        <f t="shared" si="6"/>
        <v>--</v>
      </c>
      <c r="N18" s="20" t="str">
        <f t="shared" si="7"/>
        <v>--</v>
      </c>
      <c r="O18" s="20" t="str">
        <f t="shared" si="8"/>
        <v/>
      </c>
      <c r="P18" s="20" t="str">
        <f t="shared" si="9"/>
        <v/>
      </c>
      <c r="Q18" s="20" t="str">
        <f t="shared" si="10"/>
        <v/>
      </c>
      <c r="R18" s="25"/>
      <c r="S18" s="25"/>
      <c r="T18" s="27"/>
      <c r="U18" s="25"/>
      <c r="V18" s="25"/>
      <c r="W18" s="27"/>
      <c r="X18" s="25"/>
      <c r="Y18" s="25"/>
      <c r="Z18" s="27"/>
      <c r="AA18" s="25"/>
      <c r="AB18" s="25"/>
    </row>
    <row r="19" spans="2:28" x14ac:dyDescent="0.25">
      <c r="B19" s="22"/>
      <c r="C19" s="47" t="str">
        <f t="shared" si="13"/>
        <v>--</v>
      </c>
      <c r="D19" s="48"/>
      <c r="E19" s="6" t="str">
        <f t="shared" si="11"/>
        <v>--</v>
      </c>
      <c r="F19" s="6" t="str">
        <f t="shared" si="2"/>
        <v>--</v>
      </c>
      <c r="G19" s="6" t="str">
        <f t="shared" si="3"/>
        <v>--</v>
      </c>
      <c r="H19" s="14" t="str">
        <f t="shared" si="4"/>
        <v>--</v>
      </c>
      <c r="I19" s="7" t="str">
        <f t="shared" si="12"/>
        <v>--</v>
      </c>
      <c r="J19" s="45"/>
      <c r="M19" s="19" t="str">
        <f t="shared" si="6"/>
        <v>--</v>
      </c>
      <c r="N19" s="20" t="str">
        <f t="shared" si="7"/>
        <v>--</v>
      </c>
      <c r="O19" s="20" t="str">
        <f t="shared" si="8"/>
        <v/>
      </c>
      <c r="P19" s="20" t="str">
        <f t="shared" si="9"/>
        <v/>
      </c>
      <c r="Q19" s="20" t="str">
        <f t="shared" si="10"/>
        <v/>
      </c>
      <c r="R19" s="25"/>
      <c r="S19" s="25"/>
      <c r="T19" s="27"/>
      <c r="U19" s="25"/>
      <c r="V19" s="25"/>
      <c r="W19" s="27"/>
      <c r="X19" s="25"/>
      <c r="Y19" s="25"/>
      <c r="Z19" s="27"/>
      <c r="AA19" s="25"/>
      <c r="AB19" s="25"/>
    </row>
    <row r="20" spans="2:28" x14ac:dyDescent="0.25">
      <c r="B20" s="22"/>
      <c r="C20" s="47" t="str">
        <f t="shared" si="13"/>
        <v>--</v>
      </c>
      <c r="D20" s="48"/>
      <c r="E20" s="6" t="str">
        <f>IF(C20="--","--",TRUNC($B20/8192)/2)</f>
        <v>--</v>
      </c>
      <c r="F20" s="6" t="str">
        <f t="shared" si="2"/>
        <v>--</v>
      </c>
      <c r="G20" s="6" t="str">
        <f t="shared" si="3"/>
        <v>--</v>
      </c>
      <c r="H20" s="14" t="str">
        <f t="shared" si="4"/>
        <v>--</v>
      </c>
      <c r="I20" s="7" t="str">
        <f>IF(C20="--","--",MOD($B20,1024))</f>
        <v>--</v>
      </c>
      <c r="J20" s="46"/>
      <c r="M20" s="19" t="str">
        <f t="shared" si="6"/>
        <v>--</v>
      </c>
      <c r="N20" s="20" t="str">
        <f t="shared" si="7"/>
        <v>--</v>
      </c>
      <c r="O20" s="20" t="str">
        <f t="shared" si="8"/>
        <v/>
      </c>
      <c r="P20" s="20" t="str">
        <f t="shared" si="9"/>
        <v/>
      </c>
      <c r="Q20" s="20" t="str">
        <f t="shared" si="10"/>
        <v/>
      </c>
      <c r="R20" s="25"/>
      <c r="S20" s="25"/>
      <c r="T20" s="30" t="s">
        <v>35</v>
      </c>
      <c r="U20" s="25"/>
      <c r="V20" s="25"/>
      <c r="W20" s="27"/>
      <c r="X20" s="25"/>
      <c r="Y20" s="25"/>
      <c r="Z20" s="27"/>
      <c r="AA20" s="25"/>
      <c r="AB20" s="25"/>
    </row>
    <row r="21" spans="2:28" x14ac:dyDescent="0.25">
      <c r="B21" s="1"/>
      <c r="C21" s="1"/>
      <c r="D21" s="1"/>
      <c r="M21" s="24"/>
      <c r="N21" s="25"/>
      <c r="O21" s="25"/>
      <c r="P21" s="25"/>
      <c r="Q21" s="25"/>
      <c r="R21" s="25"/>
      <c r="S21" s="25"/>
      <c r="T21" s="31" t="s">
        <v>33</v>
      </c>
      <c r="U21" s="25"/>
      <c r="V21" s="25"/>
      <c r="W21" s="27"/>
      <c r="X21" s="25"/>
      <c r="Y21" s="25"/>
      <c r="Z21" s="27"/>
      <c r="AA21" s="25"/>
      <c r="AB21" s="25"/>
    </row>
    <row r="22" spans="2:28" x14ac:dyDescent="0.25">
      <c r="B22" s="1"/>
      <c r="C22" s="1"/>
      <c r="D22" s="1"/>
      <c r="M22" s="24"/>
      <c r="N22" s="25"/>
      <c r="O22" s="25"/>
      <c r="P22" s="25"/>
      <c r="Q22" s="25"/>
      <c r="R22" s="25"/>
      <c r="S22" s="25"/>
      <c r="T22" s="31" t="s">
        <v>34</v>
      </c>
      <c r="U22" s="25"/>
      <c r="V22" s="25" t="s">
        <v>36</v>
      </c>
      <c r="W22" s="27"/>
      <c r="X22" s="25"/>
      <c r="Y22" s="25"/>
      <c r="Z22" s="27"/>
      <c r="AA22" s="25"/>
      <c r="AB22" s="25"/>
    </row>
    <row r="23" spans="2:28" x14ac:dyDescent="0.25">
      <c r="B23" s="1"/>
      <c r="C23" s="1"/>
      <c r="D23" s="1"/>
      <c r="M23" s="24"/>
      <c r="N23" s="25"/>
      <c r="O23" s="25"/>
      <c r="P23" s="25"/>
      <c r="Q23" s="25"/>
      <c r="R23" s="25"/>
      <c r="S23" s="25"/>
      <c r="T23" s="31" t="s">
        <v>37</v>
      </c>
      <c r="U23" s="25"/>
      <c r="V23" s="25" t="s">
        <v>38</v>
      </c>
      <c r="W23" s="27"/>
      <c r="X23" s="25"/>
      <c r="Y23" s="25"/>
      <c r="Z23" s="27"/>
      <c r="AA23" s="25"/>
      <c r="AB23" s="25"/>
    </row>
    <row r="24" spans="2:28" x14ac:dyDescent="0.25">
      <c r="B24" s="1"/>
      <c r="C24" s="1"/>
      <c r="D24" s="1"/>
      <c r="M24" s="24"/>
      <c r="N24" s="25"/>
      <c r="O24" s="25"/>
      <c r="P24" s="25"/>
      <c r="Q24" s="25"/>
      <c r="R24" s="25"/>
      <c r="S24" s="25"/>
      <c r="T24" s="31"/>
      <c r="U24" s="25"/>
      <c r="V24" s="25"/>
      <c r="W24" s="27"/>
      <c r="X24" s="25"/>
      <c r="Y24" s="25"/>
      <c r="Z24" s="27"/>
      <c r="AA24" s="25"/>
      <c r="AB24" s="25"/>
    </row>
    <row r="25" spans="2:28" x14ac:dyDescent="0.25">
      <c r="B25" s="1"/>
      <c r="C25" s="1"/>
      <c r="D25" s="1"/>
      <c r="T25" s="32"/>
    </row>
    <row r="26" spans="2:28" x14ac:dyDescent="0.25">
      <c r="B26" s="1"/>
      <c r="C26" s="1"/>
      <c r="D26" s="1"/>
      <c r="T26" s="32"/>
    </row>
    <row r="27" spans="2:28" x14ac:dyDescent="0.25">
      <c r="B27" s="1"/>
      <c r="C27" s="1"/>
      <c r="D27" s="1"/>
      <c r="T27" s="32"/>
    </row>
    <row r="28" spans="2:28" x14ac:dyDescent="0.25">
      <c r="B28" s="1"/>
      <c r="C28" s="1"/>
      <c r="D28" s="1"/>
      <c r="T28" s="32"/>
    </row>
    <row r="29" spans="2:28" x14ac:dyDescent="0.25">
      <c r="T29" s="32"/>
    </row>
    <row r="30" spans="2:28" x14ac:dyDescent="0.25">
      <c r="T30" s="32"/>
    </row>
    <row r="31" spans="2:28" x14ac:dyDescent="0.25">
      <c r="T31" s="32"/>
    </row>
    <row r="32" spans="2:28" x14ac:dyDescent="0.25">
      <c r="T32" s="32"/>
    </row>
    <row r="33" spans="20:20" x14ac:dyDescent="0.25">
      <c r="T33" s="32"/>
    </row>
    <row r="49" spans="10:10" x14ac:dyDescent="0.25">
      <c r="J49" s="23" t="s">
        <v>37</v>
      </c>
    </row>
    <row r="119" spans="28:28" x14ac:dyDescent="0.25">
      <c r="AB119" s="4" t="s">
        <v>23</v>
      </c>
    </row>
  </sheetData>
  <sheetProtection algorithmName="SHA-512" hashValue="3Jz72VB6An4riRyxUBAdVWKa+5wv5MaqiXyN3L39awy9brAqzIgLySOqCfIcOlDsQtwGLvxDg3b3QJPmbjU59A==" saltValue="/B3Msr7K+ljbrAY0Y+sOBA==" spinCount="100000" sheet="1" selectLockedCells="1"/>
  <mergeCells count="17">
    <mergeCell ref="C20:D20"/>
    <mergeCell ref="B7:C7"/>
    <mergeCell ref="I9:J10"/>
    <mergeCell ref="B9:D9"/>
    <mergeCell ref="B10:D10"/>
    <mergeCell ref="J11:J20"/>
    <mergeCell ref="C11:D11"/>
    <mergeCell ref="C12:D12"/>
    <mergeCell ref="C13:D13"/>
    <mergeCell ref="C14:D14"/>
    <mergeCell ref="C15:D15"/>
    <mergeCell ref="E9:F10"/>
    <mergeCell ref="G9:H10"/>
    <mergeCell ref="C16:D16"/>
    <mergeCell ref="C17:D17"/>
    <mergeCell ref="C18:D18"/>
    <mergeCell ref="C19:D19"/>
  </mergeCells>
  <pageMargins left="0.59055118110236227" right="0.59055118110236227" top="0.7480314960629921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FBAD521179244ABEEF646D35C41E1" ma:contentTypeVersion="" ma:contentTypeDescription="Create a new document." ma:contentTypeScope="" ma:versionID="ac11d2065d4cd6e2ddb0d4b373b68c4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3e687d5f98ee29b9cfcc2ff24550dc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6BCB7B8-AB69-4A8E-AB35-A69C2B73FC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BA908B-5085-4B1D-9F3D-13C4073002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E33EDDF-E371-4FFF-B83A-B0DB43377E8E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Alarm codes</vt:lpstr>
      <vt:lpstr>SEVERITY_TABLE</vt:lpstr>
      <vt:lpstr>STATE_TABLE</vt:lpstr>
    </vt:vector>
  </TitlesOfParts>
  <Company>Lodam electronics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 BITZER</dc:creator>
  <cp:lastModifiedBy>Hieble, Tobias</cp:lastModifiedBy>
  <dcterms:created xsi:type="dcterms:W3CDTF">2016-07-28T13:14:51Z</dcterms:created>
  <dcterms:modified xsi:type="dcterms:W3CDTF">2021-10-27T12:13:31Z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0x010100860FBAD521179244ABEEF646D35C41E1</vt:lpwstr>
  </property>
</Properties>
</file>